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PP Yearly Filings\PA Letters\2024\"/>
    </mc:Choice>
  </mc:AlternateContent>
  <xr:revisionPtr revIDLastSave="0" documentId="13_ncr:1_{F0631116-E182-4BFA-B808-05B56B8D7493}" xr6:coauthVersionLast="47" xr6:coauthVersionMax="47" xr10:uidLastSave="{00000000-0000-0000-0000-000000000000}"/>
  <workbookProtection workbookPassword="DF4F" lockStructure="1"/>
  <bookViews>
    <workbookView xWindow="-120" yWindow="-120" windowWidth="29040" windowHeight="15840" xr2:uid="{00000000-000D-0000-FFFF-FFFF00000000}"/>
  </bookViews>
  <sheets>
    <sheet name="Calculator" sheetId="1" r:id="rId1"/>
  </sheets>
  <definedNames>
    <definedName name="_xlnm.Print_Area" localSheetId="0">Calculator!$A$1:$I$14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C10" i="1"/>
  <c r="Q35" i="1" l="1"/>
  <c r="A7" i="1" l="1"/>
  <c r="S31" i="1" l="1"/>
  <c r="S29" i="1" l="1"/>
  <c r="S30" i="1"/>
  <c r="S26" i="1"/>
  <c r="A8" i="1" l="1"/>
  <c r="S28" i="1" l="1"/>
  <c r="S27" i="1" l="1"/>
  <c r="S25" i="1"/>
  <c r="S16" i="1"/>
  <c r="S18" i="1"/>
  <c r="S20" i="1"/>
  <c r="S24" i="1" l="1"/>
  <c r="S4" i="1"/>
  <c r="S5" i="1"/>
  <c r="S6" i="1"/>
  <c r="S7" i="1"/>
  <c r="S8" i="1"/>
  <c r="S9" i="1"/>
  <c r="S10" i="1"/>
  <c r="S11" i="1"/>
  <c r="S12" i="1"/>
  <c r="S13" i="1"/>
  <c r="S14" i="1"/>
  <c r="S15" i="1"/>
  <c r="S17" i="1"/>
  <c r="S19" i="1"/>
  <c r="S21" i="1"/>
  <c r="S22" i="1"/>
  <c r="S23" i="1"/>
  <c r="S3" i="1"/>
  <c r="C6" i="1"/>
  <c r="C9" i="1" l="1"/>
</calcChain>
</file>

<file path=xl/sharedStrings.xml><?xml version="1.0" encoding="utf-8"?>
<sst xmlns="http://schemas.openxmlformats.org/spreadsheetml/2006/main" count="12" uniqueCount="10">
  <si>
    <t>IPP Pension Adjustment Calculator</t>
  </si>
  <si>
    <t>Report this amount in Box 52 of your T4 slip.</t>
  </si>
  <si>
    <t>Year</t>
  </si>
  <si>
    <t>Max</t>
  </si>
  <si>
    <t>PA</t>
  </si>
  <si>
    <t>Offset</t>
  </si>
  <si>
    <t xml:space="preserve">Maximum </t>
  </si>
  <si>
    <t>Earnings</t>
  </si>
  <si>
    <t>Choose the year you want to calculate:</t>
  </si>
  <si>
    <r>
      <t>This calculator has been prepared by</t>
    </r>
    <r>
      <rPr>
        <b/>
        <sz val="11"/>
        <rFont val="Calibri"/>
        <family val="2"/>
        <scheme val="minor"/>
      </rPr>
      <t xml:space="preserve"> Lesniewski Moore Consulting</t>
    </r>
    <r>
      <rPr>
        <b/>
        <sz val="11"/>
        <rFont val="Calibri"/>
        <family val="2"/>
      </rPr>
      <t xml:space="preserve"> Group Inc.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</si>
</sst>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164" fontId="1" fillId="2" borderId="0" xfId="0" applyNumberFormat="1" applyFont="1" applyFill="1"/>
    <xf numFmtId="0" fontId="5" fillId="2" borderId="0" xfId="0" applyFont="1" applyFill="1" applyAlignment="1">
      <alignment horizontal="centerContinuous"/>
    </xf>
    <xf numFmtId="0" fontId="6" fillId="2" borderId="1" xfId="0" applyFont="1" applyFill="1" applyBorder="1" applyAlignment="1" applyProtection="1">
      <alignment horizontal="centerContinuous"/>
      <protection locked="0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165" fontId="1" fillId="2" borderId="0" xfId="0" applyNumberFormat="1" applyFont="1" applyFill="1"/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7"/>
  <sheetViews>
    <sheetView tabSelected="1" workbookViewId="0">
      <selection activeCell="C4" sqref="C4"/>
    </sheetView>
  </sheetViews>
  <sheetFormatPr defaultRowHeight="15" x14ac:dyDescent="0.25"/>
  <cols>
    <col min="1" max="1" width="127.85546875" style="1" customWidth="1"/>
    <col min="2" max="2" width="7.140625" style="1" customWidth="1"/>
    <col min="3" max="3" width="13.140625" style="1" bestFit="1" customWidth="1"/>
    <col min="4" max="4" width="2" style="1" customWidth="1"/>
    <col min="5" max="5" width="40.5703125" style="18" bestFit="1" customWidth="1"/>
    <col min="6" max="11" width="9.140625" style="18"/>
    <col min="12" max="14" width="9.140625" style="1"/>
    <col min="15" max="15" width="9.140625" style="1" customWidth="1"/>
    <col min="16" max="16" width="5" style="1" hidden="1" customWidth="1"/>
    <col min="17" max="17" width="7.5703125" style="1" hidden="1" customWidth="1"/>
    <col min="18" max="18" width="6.5703125" style="1" hidden="1" customWidth="1"/>
    <col min="19" max="19" width="10.28515625" style="1" hidden="1" customWidth="1"/>
    <col min="20" max="20" width="9.140625" style="1" customWidth="1"/>
    <col min="21" max="21" width="10.140625" style="1" bestFit="1" customWidth="1"/>
    <col min="22" max="16384" width="9.140625" style="1"/>
  </cols>
  <sheetData>
    <row r="1" spans="1:19" ht="21" x14ac:dyDescent="0.35">
      <c r="A1" s="5" t="s">
        <v>0</v>
      </c>
      <c r="B1" s="6"/>
      <c r="C1" s="7"/>
      <c r="Q1" s="1" t="s">
        <v>3</v>
      </c>
      <c r="R1" s="1" t="s">
        <v>4</v>
      </c>
      <c r="S1" s="1" t="s">
        <v>6</v>
      </c>
    </row>
    <row r="2" spans="1:19" ht="21" x14ac:dyDescent="0.35">
      <c r="A2" s="6"/>
      <c r="B2" s="6"/>
      <c r="C2" s="7"/>
      <c r="P2" s="1" t="s">
        <v>2</v>
      </c>
      <c r="Q2" s="1" t="s">
        <v>4</v>
      </c>
      <c r="R2" s="1" t="s">
        <v>5</v>
      </c>
      <c r="S2" s="1" t="s">
        <v>7</v>
      </c>
    </row>
    <row r="3" spans="1:19" ht="21.75" thickBot="1" x14ac:dyDescent="0.4">
      <c r="A3" s="6"/>
      <c r="B3" s="6"/>
      <c r="C3" s="2" t="s">
        <v>2</v>
      </c>
      <c r="P3" s="1">
        <v>1991</v>
      </c>
      <c r="Q3" s="8">
        <v>11500</v>
      </c>
      <c r="R3" s="8">
        <v>1000</v>
      </c>
      <c r="S3" s="8">
        <f>ROUNDDOWN((Q3+R3)/0.18,0)</f>
        <v>69444</v>
      </c>
    </row>
    <row r="4" spans="1:19" ht="19.5" thickBot="1" x14ac:dyDescent="0.35">
      <c r="A4" s="9" t="s">
        <v>8</v>
      </c>
      <c r="B4" s="9"/>
      <c r="C4" s="10">
        <v>2024</v>
      </c>
      <c r="P4" s="1">
        <v>1992</v>
      </c>
      <c r="Q4" s="8">
        <v>11500</v>
      </c>
      <c r="R4" s="8">
        <v>1000</v>
      </c>
      <c r="S4" s="8">
        <f t="shared" ref="S4:S26" si="0">ROUNDDOWN((Q4+R4)/0.18,0)</f>
        <v>69444</v>
      </c>
    </row>
    <row r="5" spans="1:19" x14ac:dyDescent="0.25">
      <c r="P5" s="1">
        <v>1993</v>
      </c>
      <c r="Q5" s="8">
        <v>12500</v>
      </c>
      <c r="R5" s="8">
        <v>1000</v>
      </c>
      <c r="S5" s="8">
        <f t="shared" si="0"/>
        <v>75000</v>
      </c>
    </row>
    <row r="6" spans="1:19" ht="15.75" thickBot="1" x14ac:dyDescent="0.3">
      <c r="C6" s="3" t="str">
        <f>CONCATENATE(C4," earnings")</f>
        <v>2024 earnings</v>
      </c>
      <c r="P6" s="1">
        <v>1994</v>
      </c>
      <c r="Q6" s="8">
        <v>13500</v>
      </c>
      <c r="R6" s="8">
        <v>1000</v>
      </c>
      <c r="S6" s="8">
        <f t="shared" si="0"/>
        <v>80555</v>
      </c>
    </row>
    <row r="7" spans="1:19" ht="19.5" thickBot="1" x14ac:dyDescent="0.35">
      <c r="A7" s="9" t="str">
        <f>CONCATENATE("Enter your T4 Earnings for",TEXT($C$4," ###0"),":")</f>
        <v>Enter your T4 Earnings for 2024:</v>
      </c>
      <c r="B7" s="9"/>
      <c r="C7" s="17"/>
      <c r="P7" s="1">
        <v>1995</v>
      </c>
      <c r="Q7" s="8">
        <v>14500</v>
      </c>
      <c r="R7" s="8">
        <v>1000</v>
      </c>
      <c r="S7" s="8">
        <f t="shared" si="0"/>
        <v>86111</v>
      </c>
    </row>
    <row r="8" spans="1:19" x14ac:dyDescent="0.25">
      <c r="A8" s="11" t="str">
        <f>CONCATENATE("These are your T4 Earnings from Box 14 of your",TEXT($C$4," ###0")," T4 slip:")</f>
        <v>These are your T4 Earnings from Box 14 of your 2024 T4 slip:</v>
      </c>
      <c r="B8" s="11"/>
      <c r="P8" s="1">
        <v>1996</v>
      </c>
      <c r="Q8" s="8">
        <v>12500</v>
      </c>
      <c r="R8" s="8">
        <v>1000</v>
      </c>
      <c r="S8" s="8">
        <f t="shared" si="0"/>
        <v>75000</v>
      </c>
    </row>
    <row r="9" spans="1:19" ht="15.75" thickBot="1" x14ac:dyDescent="0.3">
      <c r="C9" s="4" t="str">
        <f>CONCATENATE(C4," PA")</f>
        <v>2024 PA</v>
      </c>
      <c r="P9" s="1">
        <v>1997</v>
      </c>
      <c r="Q9" s="8">
        <v>12900</v>
      </c>
      <c r="R9" s="8">
        <v>600</v>
      </c>
      <c r="S9" s="8">
        <f t="shared" si="0"/>
        <v>75000</v>
      </c>
    </row>
    <row r="10" spans="1:19" ht="19.5" thickBot="1" x14ac:dyDescent="0.35">
      <c r="A10" s="12" t="str">
        <f>IF(C7&lt;VLOOKUP($C$4,$P$3:$S$36,4),CONCATENATE("Based on your pensionable earnings of ",TEXT($C$7,"$#,##0.00")," your PA for",TEXT($C$4," ###0")," is:"),CONCATENATE("As your T4 earnings are greater than the",TEXT($C$4," ###0")," maximum pensionable earnings of ",TEXT(VLOOKUP($C$4,P3:S36,4),"$#,,##0"),", your PA for",TEXT($C$4," ##0")," is:"))</f>
        <v>Based on your pensionable earnings of $0.00 your PA for 2024 is:</v>
      </c>
      <c r="B10" s="13"/>
      <c r="C10" s="16" t="str">
        <f>IF(C7="","",IF(C7&lt;VLOOKUP($C$4,$P$3:$S$36,4),MAX(0,MIN(ROUND(0.18*$C$7-VLOOKUP(C4,P3:R36,3),0),VLOOKUP(C4,P3:Q36,2))),ROUNDDOWN(VLOOKUP($C$4,$P$3:$S$36,2),2)))</f>
        <v/>
      </c>
      <c r="E10" s="19" t="s">
        <v>1</v>
      </c>
      <c r="P10" s="1">
        <v>1998</v>
      </c>
      <c r="Q10" s="8">
        <v>12900</v>
      </c>
      <c r="R10" s="8">
        <v>600</v>
      </c>
      <c r="S10" s="8">
        <f t="shared" si="0"/>
        <v>75000</v>
      </c>
    </row>
    <row r="11" spans="1:19" x14ac:dyDescent="0.25">
      <c r="A11" s="14"/>
      <c r="P11" s="1">
        <v>1999</v>
      </c>
      <c r="Q11" s="8">
        <v>12900</v>
      </c>
      <c r="R11" s="8">
        <v>600</v>
      </c>
      <c r="S11" s="8">
        <f t="shared" si="0"/>
        <v>75000</v>
      </c>
    </row>
    <row r="12" spans="1:19" x14ac:dyDescent="0.25">
      <c r="P12" s="1">
        <v>2000</v>
      </c>
      <c r="Q12" s="8">
        <v>12900</v>
      </c>
      <c r="R12" s="8">
        <v>600</v>
      </c>
      <c r="S12" s="8">
        <f t="shared" si="0"/>
        <v>75000</v>
      </c>
    </row>
    <row r="13" spans="1:19" x14ac:dyDescent="0.25">
      <c r="P13" s="1">
        <v>2001</v>
      </c>
      <c r="Q13" s="8">
        <v>12900</v>
      </c>
      <c r="R13" s="8">
        <v>600</v>
      </c>
      <c r="S13" s="8">
        <f t="shared" si="0"/>
        <v>75000</v>
      </c>
    </row>
    <row r="14" spans="1:19" x14ac:dyDescent="0.25">
      <c r="P14" s="1">
        <v>2002</v>
      </c>
      <c r="Q14" s="8">
        <v>12900</v>
      </c>
      <c r="R14" s="8">
        <v>600</v>
      </c>
      <c r="S14" s="8">
        <f t="shared" si="0"/>
        <v>75000</v>
      </c>
    </row>
    <row r="15" spans="1:19" x14ac:dyDescent="0.25">
      <c r="A15" s="1" t="s">
        <v>9</v>
      </c>
      <c r="P15" s="1">
        <v>2003</v>
      </c>
      <c r="Q15" s="8">
        <v>14900</v>
      </c>
      <c r="R15" s="8">
        <v>600</v>
      </c>
      <c r="S15" s="8">
        <f t="shared" si="0"/>
        <v>86111</v>
      </c>
    </row>
    <row r="16" spans="1:19" x14ac:dyDescent="0.25">
      <c r="P16" s="1">
        <v>2004</v>
      </c>
      <c r="Q16" s="8">
        <v>15900</v>
      </c>
      <c r="R16" s="8">
        <v>600</v>
      </c>
      <c r="S16" s="8">
        <f>ROUNDDOWN((Q16+R16)/0.18,0)+1</f>
        <v>91667</v>
      </c>
    </row>
    <row r="17" spans="16:21" x14ac:dyDescent="0.25">
      <c r="P17" s="1">
        <v>2005</v>
      </c>
      <c r="Q17" s="8">
        <v>17400</v>
      </c>
      <c r="R17" s="8">
        <v>600</v>
      </c>
      <c r="S17" s="8">
        <f t="shared" si="0"/>
        <v>100000</v>
      </c>
    </row>
    <row r="18" spans="16:21" x14ac:dyDescent="0.25">
      <c r="P18" s="1">
        <v>2006</v>
      </c>
      <c r="Q18" s="8">
        <v>18400</v>
      </c>
      <c r="R18" s="8">
        <v>600</v>
      </c>
      <c r="S18" s="8">
        <f>ROUNDDOWN((Q18+R18)/0.18,0)+1</f>
        <v>105556</v>
      </c>
    </row>
    <row r="19" spans="16:21" x14ac:dyDescent="0.25">
      <c r="P19" s="1">
        <v>2007</v>
      </c>
      <c r="Q19" s="8">
        <v>19400</v>
      </c>
      <c r="R19" s="8">
        <v>600</v>
      </c>
      <c r="S19" s="8">
        <f t="shared" si="0"/>
        <v>111111</v>
      </c>
    </row>
    <row r="20" spans="16:21" x14ac:dyDescent="0.25">
      <c r="P20" s="1">
        <v>2008</v>
      </c>
      <c r="Q20" s="8">
        <v>20400</v>
      </c>
      <c r="R20" s="8">
        <v>600</v>
      </c>
      <c r="S20" s="8">
        <f>ROUNDDOWN((Q20+R20)/0.18,0)+1</f>
        <v>116667</v>
      </c>
    </row>
    <row r="21" spans="16:21" x14ac:dyDescent="0.25">
      <c r="P21" s="1">
        <v>2009</v>
      </c>
      <c r="Q21" s="8">
        <v>21400</v>
      </c>
      <c r="R21" s="8">
        <v>600</v>
      </c>
      <c r="S21" s="8">
        <f t="shared" si="0"/>
        <v>122222</v>
      </c>
    </row>
    <row r="22" spans="16:21" x14ac:dyDescent="0.25">
      <c r="P22" s="1">
        <v>2010</v>
      </c>
      <c r="Q22" s="8">
        <v>21850</v>
      </c>
      <c r="R22" s="8">
        <v>600</v>
      </c>
      <c r="S22" s="8">
        <f t="shared" si="0"/>
        <v>124722</v>
      </c>
    </row>
    <row r="23" spans="16:21" x14ac:dyDescent="0.25">
      <c r="P23" s="1">
        <v>2011</v>
      </c>
      <c r="Q23" s="8">
        <v>22370</v>
      </c>
      <c r="R23" s="8">
        <v>600</v>
      </c>
      <c r="S23" s="8">
        <f t="shared" si="0"/>
        <v>127611</v>
      </c>
    </row>
    <row r="24" spans="16:21" x14ac:dyDescent="0.25">
      <c r="P24" s="1">
        <v>2012</v>
      </c>
      <c r="Q24" s="8">
        <v>23220</v>
      </c>
      <c r="R24" s="8">
        <v>600</v>
      </c>
      <c r="S24" s="8">
        <f>ROUNDDOWN((Q24+R24)/0.18,0)+1</f>
        <v>132334</v>
      </c>
    </row>
    <row r="25" spans="16:21" x14ac:dyDescent="0.25">
      <c r="P25" s="1">
        <v>2013</v>
      </c>
      <c r="Q25" s="8">
        <v>23670</v>
      </c>
      <c r="R25" s="8">
        <v>600</v>
      </c>
      <c r="S25" s="8">
        <f>ROUNDDOWN((Q25+R25)/0.18,0)+1</f>
        <v>134834</v>
      </c>
    </row>
    <row r="26" spans="16:21" x14ac:dyDescent="0.25">
      <c r="P26" s="1">
        <v>2014</v>
      </c>
      <c r="Q26" s="8">
        <v>24330</v>
      </c>
      <c r="R26" s="8">
        <v>600</v>
      </c>
      <c r="S26" s="8">
        <f t="shared" si="0"/>
        <v>138500</v>
      </c>
    </row>
    <row r="27" spans="16:21" x14ac:dyDescent="0.25">
      <c r="P27" s="1">
        <v>2015</v>
      </c>
      <c r="Q27" s="8">
        <v>24770</v>
      </c>
      <c r="R27" s="8">
        <v>600</v>
      </c>
      <c r="S27" s="8">
        <f>ROUNDDOWN((Q27+R27)/0.18,0)+1</f>
        <v>140945</v>
      </c>
    </row>
    <row r="28" spans="16:21" x14ac:dyDescent="0.25">
      <c r="P28" s="1">
        <v>2016</v>
      </c>
      <c r="Q28" s="8">
        <v>25410</v>
      </c>
      <c r="R28" s="8">
        <v>600</v>
      </c>
      <c r="S28" s="8">
        <f>ROUNDDOWN((Q28+R28)/0.18,0)</f>
        <v>144500</v>
      </c>
    </row>
    <row r="29" spans="16:21" x14ac:dyDescent="0.25">
      <c r="P29" s="1">
        <v>2017</v>
      </c>
      <c r="Q29" s="8">
        <v>25630</v>
      </c>
      <c r="R29" s="8">
        <v>600</v>
      </c>
      <c r="S29" s="8">
        <f>ROUNDDOWN((Q29+R29)/0.18,0)</f>
        <v>145722</v>
      </c>
      <c r="U29" s="15"/>
    </row>
    <row r="30" spans="16:21" x14ac:dyDescent="0.25">
      <c r="P30" s="1">
        <v>2018</v>
      </c>
      <c r="Q30" s="8">
        <v>25900</v>
      </c>
      <c r="R30" s="8">
        <v>600</v>
      </c>
      <c r="S30" s="8">
        <f>ROUNDDOWN((Q30+R30)/0.18,0)</f>
        <v>147222</v>
      </c>
      <c r="U30" s="15"/>
    </row>
    <row r="31" spans="16:21" x14ac:dyDescent="0.25">
      <c r="P31" s="1">
        <v>2019</v>
      </c>
      <c r="Q31" s="8">
        <v>26630</v>
      </c>
      <c r="R31" s="8">
        <v>600</v>
      </c>
      <c r="S31" s="8">
        <f>ROUNDDOWN((Q31+R31)/0.18,0)+1</f>
        <v>151278</v>
      </c>
    </row>
    <row r="32" spans="16:21" x14ac:dyDescent="0.25">
      <c r="P32" s="1">
        <v>2020</v>
      </c>
      <c r="Q32" s="8">
        <v>27230</v>
      </c>
      <c r="R32" s="8">
        <v>600</v>
      </c>
      <c r="S32" s="8">
        <v>154611</v>
      </c>
    </row>
    <row r="33" spans="16:19" x14ac:dyDescent="0.25">
      <c r="P33" s="1">
        <v>2021</v>
      </c>
      <c r="Q33" s="8">
        <v>28610</v>
      </c>
      <c r="R33" s="8">
        <v>600</v>
      </c>
      <c r="S33" s="8">
        <v>162278</v>
      </c>
    </row>
    <row r="34" spans="16:19" x14ac:dyDescent="0.25">
      <c r="P34" s="1">
        <v>2022</v>
      </c>
      <c r="Q34" s="8">
        <v>30180</v>
      </c>
      <c r="R34" s="8">
        <v>600</v>
      </c>
      <c r="S34" s="8">
        <v>171000</v>
      </c>
    </row>
    <row r="35" spans="16:19" x14ac:dyDescent="0.25">
      <c r="P35" s="1">
        <v>2023</v>
      </c>
      <c r="Q35" s="8">
        <f>S35*0.18-R35</f>
        <v>30960.12</v>
      </c>
      <c r="R35" s="8">
        <v>600</v>
      </c>
      <c r="S35" s="8">
        <v>175334</v>
      </c>
    </row>
    <row r="36" spans="16:19" x14ac:dyDescent="0.25">
      <c r="P36" s="1">
        <v>2024</v>
      </c>
      <c r="Q36" s="8">
        <v>31890</v>
      </c>
      <c r="R36" s="8">
        <v>600</v>
      </c>
      <c r="S36" s="8">
        <v>180500</v>
      </c>
    </row>
    <row r="37" spans="16:19" x14ac:dyDescent="0.25">
      <c r="S37" s="8"/>
    </row>
  </sheetData>
  <sheetProtection algorithmName="SHA-512" hashValue="BLZ2wRr2LR/Rue2x8p3+CGHAPe+1DOB/iDfXM3j94eqizkwCABoF87tLgRIUSYAe6Mle+Q6zdoiuQzva7q51IQ==" saltValue="LHV/Bt8moUOTvcuSCGOhAg==" spinCount="100000" sheet="1" selectLockedCells="1"/>
  <dataValidations count="2">
    <dataValidation type="decimal" operator="greaterThanOrEqual" allowBlank="1" showInputMessage="1" showErrorMessage="1" sqref="C7" xr:uid="{00000000-0002-0000-0000-000000000000}">
      <formula1>0</formula1>
    </dataValidation>
    <dataValidation type="list" showErrorMessage="1" errorTitle="Invalid Date" error="Valid dates are between 1991 and 2015" promptTitle="Date error" prompt="Valid dates are between 1991 and 2015" sqref="C4" xr:uid="{00000000-0002-0000-0000-000001000000}">
      <formula1>$P$3:$P$36</formula1>
    </dataValidation>
  </dataValidation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8E9269FCDB940B4088AB833805E6C" ma:contentTypeVersion="0" ma:contentTypeDescription="Create a new document." ma:contentTypeScope="" ma:versionID="a1650dd98d191320e6a63e983de9c6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3d3ce752f89babdaafdc570ef9d508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5DAD55-3D15-40D6-B893-E01C8FB1E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F5C783-6C1A-4B59-83F2-5D7308C2D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BC4C7-C1EA-4A96-83AB-64D58B540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Somani-Popati</dc:creator>
  <cp:lastModifiedBy>Andrew Craig</cp:lastModifiedBy>
  <dcterms:created xsi:type="dcterms:W3CDTF">2015-11-02T17:52:46Z</dcterms:created>
  <dcterms:modified xsi:type="dcterms:W3CDTF">2024-09-11T22:04:45Z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0x010100D508E9269FCDB940B4088AB833805E6C</vt:lpwstr>
  </property>
</Properties>
</file>